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mc:AlternateContent xmlns:mc="http://schemas.openxmlformats.org/markup-compatibility/2006">
    <mc:Choice Requires="x15">
      <x15ac:absPath xmlns:x15ac="http://schemas.microsoft.com/office/spreadsheetml/2010/11/ac" url="G:\My Drive\Procedures\Limited company\Dividend personal tax calculator\2024-25\"/>
    </mc:Choice>
  </mc:AlternateContent>
  <xr:revisionPtr revIDLastSave="0" documentId="13_ncr:1_{6097C84C-688B-4FE7-9525-9634D63F5B65}" xr6:coauthVersionLast="47" xr6:coauthVersionMax="47" xr10:uidLastSave="{00000000-0000-0000-0000-000000000000}"/>
  <bookViews>
    <workbookView xWindow="28680" yWindow="-120" windowWidth="29040" windowHeight="15840" xr2:uid="{00000000-000D-0000-FFFF-FFFF00000000}"/>
  </bookViews>
  <sheets>
    <sheet name="Overview" sheetId="4" r:id="rId1"/>
    <sheet name="Input" sheetId="6" r:id="rId2"/>
    <sheet name="Results" sheetId="7" r:id="rId3"/>
    <sheet name="Calculations" sheetId="5" r:id="rId4"/>
  </sheets>
  <definedNames>
    <definedName name="_xlnm.Print_Area" localSheetId="3">Calculations!$A$2:$T$30</definedName>
    <definedName name="_xlnm.Print_Area" localSheetId="1">Input!$A$2:$T$14</definedName>
    <definedName name="_xlnm.Print_Area" localSheetId="0">Overview!$A$2:$T$19</definedName>
    <definedName name="_xlnm.Print_Area" localSheetId="2">Results!$A$2:$T$24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I26" i="5" l="1"/>
  <c r="C26" i="5"/>
  <c r="E24" i="5"/>
  <c r="C13" i="5"/>
  <c r="C14" i="7" s="1"/>
  <c r="C15" i="7"/>
  <c r="B9" i="6"/>
  <c r="B8" i="6"/>
  <c r="B9" i="7"/>
  <c r="B8" i="7"/>
  <c r="B9" i="5"/>
  <c r="B8" i="5"/>
  <c r="B15" i="6"/>
  <c r="C21" i="5"/>
  <c r="C16" i="5"/>
  <c r="C17" i="5" s="1"/>
  <c r="C25" i="5" s="1"/>
  <c r="E25" i="5" s="1"/>
  <c r="I24" i="5"/>
  <c r="C24" i="5"/>
  <c r="I27" i="5" l="1"/>
  <c r="E26" i="5"/>
  <c r="J27" i="5"/>
  <c r="C27" i="5" l="1"/>
  <c r="E27" i="5" s="1"/>
  <c r="E28" i="5" s="1"/>
  <c r="C11" i="7" s="1"/>
  <c r="C16" i="7" s="1"/>
  <c r="C17" i="7" s="1"/>
  <c r="C28" i="5" l="1"/>
  <c r="C30" i="5" s="1"/>
</calcChain>
</file>

<file path=xl/sharedStrings.xml><?xml version="1.0" encoding="utf-8"?>
<sst xmlns="http://schemas.openxmlformats.org/spreadsheetml/2006/main" count="54" uniqueCount="45">
  <si>
    <t>Higher tax band</t>
  </si>
  <si>
    <t>Amount of dividend in higher tax band</t>
  </si>
  <si>
    <t>Amount of dividend in tax free allowance</t>
  </si>
  <si>
    <t>Amount of dividend in basic tax band</t>
  </si>
  <si>
    <t>Dividends</t>
  </si>
  <si>
    <t>Key Assumptions</t>
  </si>
  <si>
    <t>One shareholder / director</t>
  </si>
  <si>
    <t>No student loan, child benefit or other income issues included</t>
  </si>
  <si>
    <t>Annual Gross Salary</t>
  </si>
  <si>
    <t>Enter your total cash dividends for the tax year in highlighted cell below:</t>
  </si>
  <si>
    <t>Personal allowance</t>
  </si>
  <si>
    <t>Total dividends</t>
  </si>
  <si>
    <t>Total gross income (salary + dividends)</t>
  </si>
  <si>
    <t>Enter Dividends Here &gt;&gt;&gt;&gt;&gt;&gt;</t>
  </si>
  <si>
    <t>Workings:</t>
  </si>
  <si>
    <t>Dividend tax calculation</t>
  </si>
  <si>
    <t>Total dividend</t>
  </si>
  <si>
    <t>Amount of dividend in dividend allowance</t>
  </si>
  <si>
    <t>Tax rate</t>
  </si>
  <si>
    <t>Tax</t>
  </si>
  <si>
    <t>Dividend</t>
  </si>
  <si>
    <t>Disclaimer</t>
  </si>
  <si>
    <t>Whilst we endeavour to use reasonable efforts to furnish accurate, complete, reliable, error free and up-to-date information, we do not warrant that it is such. We and our associates disclaim all warranties.</t>
  </si>
  <si>
    <t>The information can only provide an overview of the regulations in force at the date of publication, and no action should be taken without consulting the detailed legislation or seeking professional advice.</t>
  </si>
  <si>
    <t>You are recommended to obtain specific professional advice from a professional accountant before you take any action or or refrain from action.</t>
  </si>
  <si>
    <t>The information provided in this guide is of a general nature. It is not a substitute for specific advice in your own circumstances.</t>
  </si>
  <si>
    <t>check zero</t>
  </si>
  <si>
    <t>Your only income is salary and dividends from your company</t>
  </si>
  <si>
    <t>Your company has sufficient post tax profits for the dividend</t>
  </si>
  <si>
    <t>Cash in pocket:</t>
  </si>
  <si>
    <t>Salary</t>
  </si>
  <si>
    <t>Less personal tax</t>
  </si>
  <si>
    <t>The Friendly Accountants</t>
  </si>
  <si>
    <t>www.thefriendlyaccountants.co.uk</t>
  </si>
  <si>
    <t>01202 048696</t>
  </si>
  <si>
    <t>To enter your data click here</t>
  </si>
  <si>
    <t>To review your results click here</t>
  </si>
  <si>
    <t>To see the calculations click here</t>
  </si>
  <si>
    <t>Assumes you have a standard personal allowance of £12,570</t>
  </si>
  <si>
    <t>No employment allowance claimed, assumed a monthly gross salary of £758</t>
  </si>
  <si>
    <t>The calculator will only work for dividends of no more than £90,900 (due to withdrawl of personal allowance which starts once your total income goes above £100k)</t>
  </si>
  <si>
    <t>Make sure this is no more than £90,900 (due to withdrawl of personal allowance which starts once your total income goes above £100k)</t>
  </si>
  <si>
    <t>Dividend Tax Calculator for 24/25 Personal Tax Year</t>
  </si>
  <si>
    <t>(6th April 2024 to 5th April 2025)</t>
  </si>
  <si>
    <t>Your personal tax estimate for 24/25 is &gt;&gt;&gt;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</si>
</sst>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Red]\(#,##0\)"/>
    <numFmt numFmtId="165" formatCode="&quot;£&quot;#,##0"/>
  </numFmts>
  <fonts count="18"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14"/>
      <color theme="1"/>
      <name val="Calibri"/>
      <family val="2"/>
      <scheme val="minor"/>
    </font>
    <font>
      <b/>
      <sz val="11"/>
      <color rgb="FFFF0000"/>
      <name val="Calibri"/>
      <family val="2"/>
      <scheme val="minor"/>
    </font>
    <font>
      <b/>
      <i/>
      <sz val="11"/>
      <color theme="1"/>
      <name val="Calibri"/>
      <family val="2"/>
      <scheme val="minor"/>
    </font>
    <font>
      <u/>
      <sz val="11"/>
      <color theme="1"/>
      <name val="Calibri"/>
      <family val="2"/>
      <scheme val="minor"/>
    </font>
    <font>
      <i/>
      <sz val="11"/>
      <color rgb="FFFF0000"/>
      <name val="Calibri"/>
      <family val="2"/>
      <scheme val="minor"/>
    </font>
    <font>
      <u/>
      <sz val="11"/>
      <color theme="10"/>
      <name val="Calibri"/>
      <family val="2"/>
      <scheme val="minor"/>
    </font>
    <font>
      <b/>
      <sz val="16"/>
      <color theme="1"/>
      <name val="Calibri"/>
      <family val="2"/>
      <scheme val="minor"/>
    </font>
    <font>
      <u/>
      <sz val="14"/>
      <color theme="10"/>
      <name val="Calibri"/>
      <family val="2"/>
      <scheme val="minor"/>
    </font>
    <font>
      <b/>
      <u/>
      <sz val="11"/>
      <color theme="1"/>
      <name val="Calibri"/>
      <family val="2"/>
      <scheme val="minor"/>
    </font>
    <font>
      <b/>
      <sz val="12"/>
      <color rgb="FFFF0000"/>
      <name val="Calibri"/>
      <family val="2"/>
      <scheme val="minor"/>
    </font>
    <font>
      <b/>
      <sz val="18"/>
      <color theme="1"/>
      <name val="Calibri"/>
      <family val="2"/>
      <scheme val="minor"/>
    </font>
    <font>
      <b/>
      <u/>
      <sz val="14"/>
      <color rgb="FFB9D40F"/>
      <name val="Calibri"/>
      <family val="2"/>
      <scheme val="minor"/>
    </font>
    <font>
      <b/>
      <sz val="16"/>
      <color rgb="FFB9D40F"/>
      <name val="Calibri"/>
      <family val="2"/>
      <scheme val="minor"/>
    </font>
    <font>
      <b/>
      <sz val="20"/>
      <color rgb="FF9954A2"/>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B9D40F"/>
        <bgColor indexed="64"/>
      </patternFill>
    </fill>
  </fills>
  <borders count="13">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0" fontId="9" fillId="0" borderId="0" applyNumberFormat="0" applyFill="0" applyBorder="0" applyAlignment="0" applyProtection="0"/>
  </cellStyleXfs>
  <cellXfs count="38">
    <xf numFmtId="0" fontId="0" fillId="0" borderId="0" xfId="0"/>
    <xf numFmtId="165" fontId="10" fillId="2" borderId="0" xfId="2" applyNumberFormat="1" applyFont="1" applyFill="1" applyAlignment="1" applyProtection="1">
      <alignment vertical="center"/>
      <protection locked="0"/>
    </xf>
    <xf numFmtId="0" fontId="15" fillId="0" borderId="0" xfId="3" applyFont="1" applyAlignment="1" applyProtection="1">
      <alignment vertical="center"/>
    </xf>
    <xf numFmtId="0" fontId="16" fillId="0" borderId="0" xfId="0" applyFont="1" applyAlignment="1">
      <alignment vertical="center"/>
    </xf>
    <xf numFmtId="0" fontId="9" fillId="0" borderId="0" xfId="3" applyProtection="1"/>
    <xf numFmtId="0" fontId="4" fillId="0" borderId="0" xfId="0" applyFont="1"/>
    <xf numFmtId="0" fontId="2" fillId="0" borderId="0" xfId="0" applyFont="1"/>
    <xf numFmtId="0" fontId="0" fillId="0" borderId="0" xfId="0" applyAlignment="1">
      <alignment horizontal="left" indent="2"/>
    </xf>
    <xf numFmtId="0" fontId="12" fillId="0" borderId="0" xfId="0" applyFont="1" applyAlignment="1">
      <alignment horizontal="left" indent="2"/>
    </xf>
    <xf numFmtId="0" fontId="9" fillId="0" borderId="0" xfId="3" applyAlignment="1" applyProtection="1">
      <alignment horizontal="left"/>
    </xf>
    <xf numFmtId="164" fontId="0" fillId="0" borderId="0" xfId="0" applyNumberFormat="1"/>
    <xf numFmtId="0" fontId="13" fillId="0" borderId="0" xfId="0" applyFont="1" applyAlignment="1">
      <alignment horizontal="left"/>
    </xf>
    <xf numFmtId="0" fontId="14" fillId="0" borderId="0" xfId="0" applyFont="1" applyAlignment="1">
      <alignment vertical="center"/>
    </xf>
    <xf numFmtId="0" fontId="11" fillId="0" borderId="0" xfId="3" applyFont="1" applyAlignment="1" applyProtection="1"/>
    <xf numFmtId="0" fontId="4" fillId="3" borderId="1" xfId="0" applyFont="1" applyFill="1" applyBorder="1"/>
    <xf numFmtId="165" fontId="4" fillId="3" borderId="2" xfId="0" applyNumberFormat="1" applyFont="1" applyFill="1" applyBorder="1"/>
    <xf numFmtId="0" fontId="5" fillId="0" borderId="0" xfId="0" applyFont="1"/>
    <xf numFmtId="0" fontId="8" fillId="0" borderId="0" xfId="0" applyFont="1"/>
    <xf numFmtId="0" fontId="2" fillId="0" borderId="4" xfId="0" applyFont="1" applyBorder="1"/>
    <xf numFmtId="0" fontId="0" fillId="0" borderId="5" xfId="0" applyBorder="1"/>
    <xf numFmtId="0" fontId="0" fillId="0" borderId="6" xfId="0" applyBorder="1" applyAlignment="1">
      <alignment horizontal="left" indent="5"/>
    </xf>
    <xf numFmtId="164" fontId="0" fillId="0" borderId="7" xfId="0" applyNumberFormat="1" applyBorder="1"/>
    <xf numFmtId="0" fontId="0" fillId="0" borderId="8" xfId="0" applyBorder="1"/>
    <xf numFmtId="164" fontId="0" fillId="0" borderId="9" xfId="0" applyNumberFormat="1" applyBorder="1"/>
    <xf numFmtId="0" fontId="7" fillId="0" borderId="4" xfId="0" applyFont="1" applyBorder="1"/>
    <xf numFmtId="0" fontId="0" fillId="0" borderId="10" xfId="0" applyBorder="1"/>
    <xf numFmtId="0" fontId="0" fillId="0" borderId="6" xfId="0" applyBorder="1"/>
    <xf numFmtId="0" fontId="0" fillId="0" borderId="7" xfId="0" applyBorder="1"/>
    <xf numFmtId="164" fontId="2" fillId="0" borderId="0" xfId="0" applyNumberFormat="1" applyFont="1"/>
    <xf numFmtId="0" fontId="7" fillId="0" borderId="6" xfId="0" applyFont="1" applyBorder="1"/>
    <xf numFmtId="0" fontId="3" fillId="0" borderId="6" xfId="0" applyFont="1" applyBorder="1"/>
    <xf numFmtId="164" fontId="3" fillId="0" borderId="0" xfId="0" applyNumberFormat="1" applyFont="1"/>
    <xf numFmtId="10" fontId="0" fillId="0" borderId="0" xfId="1" applyNumberFormat="1" applyFont="1" applyBorder="1" applyProtection="1"/>
    <xf numFmtId="164" fontId="0" fillId="0" borderId="3" xfId="0" applyNumberFormat="1" applyBorder="1"/>
    <xf numFmtId="164" fontId="0" fillId="0" borderId="11" xfId="0" applyNumberFormat="1" applyBorder="1"/>
    <xf numFmtId="164" fontId="0" fillId="0" borderId="12" xfId="0" applyNumberFormat="1" applyBorder="1"/>
    <xf numFmtId="0" fontId="17" fillId="0" borderId="0" xfId="0" applyFont="1" applyAlignment="1">
      <alignment vertical="center"/>
    </xf>
    <xf numFmtId="0" fontId="6" fillId="0" borderId="0" xfId="0" applyFont="1" applyAlignment="1">
      <alignment horizontal="left" wrapText="1"/>
    </xf>
  </cellXfs>
  <cellStyles count="4">
    <cellStyle name="Comma" xfId="2" builtinId="3"/>
    <cellStyle name="Hyperlink" xfId="3" builtinId="8"/>
    <cellStyle name="Normal" xfId="0" builtinId="0"/>
    <cellStyle name="Percent" xfId="1" builtinId="5"/>
  </cellStyles>
  <dxfs count="0"/>
  <tableStyles count="0" defaultTableStyle="TableStyleMedium2" defaultPivotStyle="PivotStyleLight16"/>
  <colors>
    <mruColors>
      <color rgb="FF9954A2"/>
      <color rgb="FFB9D40F"/>
      <color rgb="FF99B8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hyperlink" Target="http://www.thefriendlyaccountants.co.uk/" TargetMode="External"/><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hyperlink" Target="http://www.thefriendlyaccountants.co.uk/" TargetMode="External"/><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hyperlink" Target="http://www.thefriendlyaccountants.co.uk/" TargetMode="External"/><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2" Type="http://schemas.openxmlformats.org/officeDocument/2006/relationships/hyperlink" Target="http://www.thefriendlyaccountants.co.uk/" TargetMode="External"/><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542925</xdr:colOff>
      <xdr:row>1</xdr:row>
      <xdr:rowOff>0</xdr:rowOff>
    </xdr:from>
    <xdr:to>
      <xdr:col>4</xdr:col>
      <xdr:colOff>723898</xdr:colOff>
      <xdr:row>5</xdr:row>
      <xdr:rowOff>174439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1025" y="0"/>
          <a:ext cx="2428873" cy="1203139"/>
        </a:xfrm>
        <a:prstGeom prst="rect">
          <a:avLst/>
        </a:prstGeom>
      </xdr:spPr>
    </xdr:pic>
    <xdr:clientData/>
  </xdr:twoCellAnchor>
  <xdr:twoCellAnchor editAs="oneCell">
    <xdr:from>
      <xdr:col>2</xdr:col>
      <xdr:colOff>266700</xdr:colOff>
      <xdr:row>1</xdr:row>
      <xdr:rowOff>85725</xdr:rowOff>
    </xdr:from>
    <xdr:to>
      <xdr:col>4</xdr:col>
      <xdr:colOff>771523</xdr:colOff>
      <xdr:row>6</xdr:row>
      <xdr:rowOff>145864</xdr:rowOff>
    </xdr:to>
    <xdr:pic>
      <xdr:nvPicPr>
        <xdr:cNvPr id="3" name="Picture 2">
          <a:hlinkClick xmlns:r="http://schemas.openxmlformats.org/officeDocument/2006/relationships" r:id="rId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14975" y="85725"/>
          <a:ext cx="2428873" cy="12031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542925</xdr:colOff>
      <xdr:row>1</xdr:row>
      <xdr:rowOff>0</xdr:rowOff>
    </xdr:from>
    <xdr:to>
      <xdr:col>4</xdr:col>
      <xdr:colOff>723898</xdr:colOff>
      <xdr:row>5</xdr:row>
      <xdr:rowOff>174439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1025" y="190500"/>
          <a:ext cx="2428873" cy="1203139"/>
        </a:xfrm>
        <a:prstGeom prst="rect">
          <a:avLst/>
        </a:prstGeom>
      </xdr:spPr>
    </xdr:pic>
    <xdr:clientData/>
  </xdr:twoCellAnchor>
  <xdr:twoCellAnchor editAs="oneCell">
    <xdr:from>
      <xdr:col>2</xdr:col>
      <xdr:colOff>266700</xdr:colOff>
      <xdr:row>1</xdr:row>
      <xdr:rowOff>85725</xdr:rowOff>
    </xdr:from>
    <xdr:to>
      <xdr:col>4</xdr:col>
      <xdr:colOff>771523</xdr:colOff>
      <xdr:row>6</xdr:row>
      <xdr:rowOff>145864</xdr:rowOff>
    </xdr:to>
    <xdr:pic>
      <xdr:nvPicPr>
        <xdr:cNvPr id="3" name="Picture 2">
          <a:hlinkClick xmlns:r="http://schemas.openxmlformats.org/officeDocument/2006/relationships" r:id="rId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14800" y="276225"/>
          <a:ext cx="2752723" cy="127933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542925</xdr:colOff>
      <xdr:row>1</xdr:row>
      <xdr:rowOff>0</xdr:rowOff>
    </xdr:from>
    <xdr:to>
      <xdr:col>4</xdr:col>
      <xdr:colOff>723898</xdr:colOff>
      <xdr:row>5</xdr:row>
      <xdr:rowOff>174439</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1025" y="190500"/>
          <a:ext cx="2428873" cy="1203139"/>
        </a:xfrm>
        <a:prstGeom prst="rect">
          <a:avLst/>
        </a:prstGeom>
      </xdr:spPr>
    </xdr:pic>
    <xdr:clientData/>
  </xdr:twoCellAnchor>
  <xdr:twoCellAnchor editAs="oneCell">
    <xdr:from>
      <xdr:col>2</xdr:col>
      <xdr:colOff>266700</xdr:colOff>
      <xdr:row>1</xdr:row>
      <xdr:rowOff>85725</xdr:rowOff>
    </xdr:from>
    <xdr:to>
      <xdr:col>4</xdr:col>
      <xdr:colOff>771523</xdr:colOff>
      <xdr:row>6</xdr:row>
      <xdr:rowOff>145864</xdr:rowOff>
    </xdr:to>
    <xdr:pic>
      <xdr:nvPicPr>
        <xdr:cNvPr id="3" name="Picture 2">
          <a:hlinkClick xmlns:r="http://schemas.openxmlformats.org/officeDocument/2006/relationships" r:id="rId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14800" y="276225"/>
          <a:ext cx="2752723" cy="127933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542925</xdr:colOff>
      <xdr:row>1</xdr:row>
      <xdr:rowOff>0</xdr:rowOff>
    </xdr:from>
    <xdr:to>
      <xdr:col>4</xdr:col>
      <xdr:colOff>723898</xdr:colOff>
      <xdr:row>5</xdr:row>
      <xdr:rowOff>174439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91025" y="190500"/>
          <a:ext cx="2428873" cy="1203139"/>
        </a:xfrm>
        <a:prstGeom prst="rect">
          <a:avLst/>
        </a:prstGeom>
      </xdr:spPr>
    </xdr:pic>
    <xdr:clientData/>
  </xdr:twoCellAnchor>
  <xdr:twoCellAnchor editAs="oneCell">
    <xdr:from>
      <xdr:col>2</xdr:col>
      <xdr:colOff>266700</xdr:colOff>
      <xdr:row>1</xdr:row>
      <xdr:rowOff>85725</xdr:rowOff>
    </xdr:from>
    <xdr:to>
      <xdr:col>4</xdr:col>
      <xdr:colOff>771523</xdr:colOff>
      <xdr:row>6</xdr:row>
      <xdr:rowOff>145864</xdr:rowOff>
    </xdr:to>
    <xdr:pic>
      <xdr:nvPicPr>
        <xdr:cNvPr id="3" name="Picture 2">
          <a:hlinkClick xmlns:r="http://schemas.openxmlformats.org/officeDocument/2006/relationships" r:id="rId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14800" y="276225"/>
          <a:ext cx="2752723" cy="127933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thefriendlyaccountants.co.uk/"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thefriendlyaccountants.co.uk/"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thefriendlyaccountants.co.uk/"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thefriendlyaccountants.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954A2"/>
    <pageSetUpPr fitToPage="1"/>
  </sheetPr>
  <dimension ref="B2:N22"/>
  <sheetViews>
    <sheetView showGridLines="0" showRowColHeaders="0" tabSelected="1" zoomScale="125" zoomScaleNormal="125" workbookViewId="0"/>
  </sheetViews>
  <sheetFormatPr defaultColWidth="8.85546875" defaultRowHeight="15" x14ac:dyDescent="0.25"/>
  <cols>
    <col min="1" max="1" width="8.140625" customWidth="1"/>
    <col min="2" max="2" width="49.5703125" customWidth="1"/>
    <col min="3" max="5" width="16.85546875" customWidth="1"/>
    <col min="9" max="12" width="8.85546875" hidden="1" customWidth="1"/>
  </cols>
  <sheetData>
    <row r="2" spans="2:2" ht="26.25" x14ac:dyDescent="0.25">
      <c r="B2" s="36" t="s">
        <v>32</v>
      </c>
    </row>
    <row r="3" spans="2:2" ht="18.75" x14ac:dyDescent="0.25">
      <c r="B3" s="2" t="s">
        <v>33</v>
      </c>
    </row>
    <row r="4" spans="2:2" ht="21" x14ac:dyDescent="0.25">
      <c r="B4" s="3" t="s">
        <v>34</v>
      </c>
    </row>
    <row r="6" spans="2:2" x14ac:dyDescent="0.25">
      <c r="B6" s="4"/>
    </row>
    <row r="7" spans="2:2" x14ac:dyDescent="0.25">
      <c r="B7" s="4"/>
    </row>
    <row r="8" spans="2:2" ht="18.75" x14ac:dyDescent="0.3">
      <c r="B8" s="5" t="s">
        <v>42</v>
      </c>
    </row>
    <row r="9" spans="2:2" x14ac:dyDescent="0.25">
      <c r="B9" t="s">
        <v>43</v>
      </c>
    </row>
    <row r="11" spans="2:2" x14ac:dyDescent="0.25">
      <c r="B11" s="6" t="s">
        <v>5</v>
      </c>
    </row>
    <row r="12" spans="2:2" x14ac:dyDescent="0.25">
      <c r="B12" s="7" t="s">
        <v>6</v>
      </c>
    </row>
    <row r="13" spans="2:2" x14ac:dyDescent="0.25">
      <c r="B13" s="7" t="s">
        <v>39</v>
      </c>
    </row>
    <row r="14" spans="2:2" x14ac:dyDescent="0.25">
      <c r="B14" s="7" t="s">
        <v>27</v>
      </c>
    </row>
    <row r="15" spans="2:2" x14ac:dyDescent="0.25">
      <c r="B15" s="7" t="s">
        <v>28</v>
      </c>
    </row>
    <row r="16" spans="2:2" x14ac:dyDescent="0.25">
      <c r="B16" s="7" t="s">
        <v>7</v>
      </c>
    </row>
    <row r="17" spans="2:14" x14ac:dyDescent="0.25">
      <c r="B17" s="8" t="s">
        <v>40</v>
      </c>
    </row>
    <row r="18" spans="2:14" x14ac:dyDescent="0.25">
      <c r="B18" s="7" t="s">
        <v>38</v>
      </c>
    </row>
    <row r="19" spans="2:14" x14ac:dyDescent="0.25">
      <c r="B19" s="7"/>
    </row>
    <row r="20" spans="2:14" x14ac:dyDescent="0.25">
      <c r="B20" s="9" t="s">
        <v>35</v>
      </c>
      <c r="E20" s="10"/>
      <c r="F20" s="10"/>
      <c r="G20" s="10"/>
      <c r="H20" s="10"/>
      <c r="I20" s="10"/>
      <c r="J20" s="10"/>
      <c r="K20" s="10"/>
      <c r="L20" s="10"/>
      <c r="M20" s="10"/>
      <c r="N20" s="10"/>
    </row>
    <row r="21" spans="2:14" x14ac:dyDescent="0.25">
      <c r="B21" s="9" t="s">
        <v>36</v>
      </c>
    </row>
    <row r="22" spans="2:14" x14ac:dyDescent="0.25">
      <c r="B22" s="9" t="s">
        <v>37</v>
      </c>
    </row>
  </sheetData>
  <sheetProtection algorithmName="SHA-512" hashValue="iu9zjQMJTo/NDtKINsySthy7/A3q5eoNLpH9oKvLuTO5KWcaGAGgr4lsS2QWBCLkypY5/5PZbRT6AQz06RLuxQ==" saltValue="uDtwQxkSYvzL/TCu+eNQrg==" spinCount="100000" sheet="1" objects="1" scenarios="1"/>
  <hyperlinks>
    <hyperlink ref="B20" location="Input!C13" display="To enter your data click here" xr:uid="{00000000-0004-0000-0000-000000000000}"/>
    <hyperlink ref="B21" location="Results!C11" display="To review your results click here" xr:uid="{00000000-0004-0000-0000-000001000000}"/>
    <hyperlink ref="B22" location="Calculations!B8" display="To see the calculations click here" xr:uid="{00000000-0004-0000-0000-000002000000}"/>
    <hyperlink ref="B3" r:id="rId1" xr:uid="{00000000-0004-0000-0000-000003000000}"/>
  </hyperlinks>
  <pageMargins left="0.7" right="0.7" top="0.75" bottom="0.75" header="0.3" footer="0.3"/>
  <pageSetup paperSize="9" scale="61"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954A2"/>
    <pageSetUpPr fitToPage="1"/>
  </sheetPr>
  <dimension ref="B2:Q15"/>
  <sheetViews>
    <sheetView showGridLines="0" showRowColHeaders="0" topLeftCell="A4" zoomScale="125" zoomScaleNormal="125" workbookViewId="0">
      <selection activeCell="C13" sqref="C13"/>
    </sheetView>
  </sheetViews>
  <sheetFormatPr defaultColWidth="8.85546875" defaultRowHeight="15" x14ac:dyDescent="0.25"/>
  <cols>
    <col min="1" max="1" width="8.140625" customWidth="1"/>
    <col min="2" max="2" width="49.5703125" customWidth="1"/>
    <col min="3" max="5" width="16.85546875" customWidth="1"/>
    <col min="9" max="12" width="8.85546875" hidden="1" customWidth="1"/>
  </cols>
  <sheetData>
    <row r="2" spans="2:17" ht="26.25" x14ac:dyDescent="0.25">
      <c r="B2" s="36" t="s">
        <v>32</v>
      </c>
    </row>
    <row r="3" spans="2:17" ht="18.75" x14ac:dyDescent="0.25">
      <c r="B3" s="2" t="s">
        <v>33</v>
      </c>
    </row>
    <row r="4" spans="2:17" ht="21" x14ac:dyDescent="0.25">
      <c r="B4" s="3" t="s">
        <v>34</v>
      </c>
    </row>
    <row r="6" spans="2:17" x14ac:dyDescent="0.25">
      <c r="B6" s="4"/>
    </row>
    <row r="7" spans="2:17" x14ac:dyDescent="0.25">
      <c r="B7" s="4"/>
    </row>
    <row r="8" spans="2:17" ht="18.75" x14ac:dyDescent="0.3">
      <c r="B8" s="5" t="str">
        <f>Overview!B8</f>
        <v>Dividend Tax Calculator for 24/25 Personal Tax Year</v>
      </c>
    </row>
    <row r="9" spans="2:17" x14ac:dyDescent="0.25">
      <c r="B9" t="str">
        <f>Overview!B9</f>
        <v>(6th April 2024 to 5th April 2025)</v>
      </c>
    </row>
    <row r="10" spans="2:17" x14ac:dyDescent="0.25">
      <c r="B10" s="7"/>
    </row>
    <row r="11" spans="2:17" ht="15.75" x14ac:dyDescent="0.25">
      <c r="B11" s="11" t="s">
        <v>9</v>
      </c>
    </row>
    <row r="13" spans="2:17" ht="32.25" customHeight="1" x14ac:dyDescent="0.25">
      <c r="B13" s="12" t="s">
        <v>13</v>
      </c>
      <c r="C13" s="1"/>
      <c r="D13" s="37" t="s">
        <v>41</v>
      </c>
      <c r="E13" s="37"/>
      <c r="F13" s="37"/>
      <c r="G13" s="37"/>
      <c r="H13" s="37"/>
      <c r="I13" s="37"/>
      <c r="J13" s="37"/>
      <c r="K13" s="37"/>
      <c r="L13" s="37"/>
      <c r="M13" s="37"/>
      <c r="N13" s="37"/>
      <c r="O13" s="37"/>
      <c r="P13" s="37"/>
      <c r="Q13" s="37"/>
    </row>
    <row r="14" spans="2:17" x14ac:dyDescent="0.25">
      <c r="E14" s="10"/>
      <c r="F14" s="10"/>
      <c r="G14" s="10"/>
      <c r="H14" s="10"/>
      <c r="I14" s="10"/>
      <c r="J14" s="10"/>
      <c r="K14" s="10"/>
      <c r="L14" s="10"/>
      <c r="M14" s="10"/>
      <c r="N14" s="10"/>
    </row>
    <row r="15" spans="2:17" ht="18.75" x14ac:dyDescent="0.3">
      <c r="B15" s="13" t="str">
        <f>IF(C13="","","Results")</f>
        <v/>
      </c>
      <c r="E15" s="10"/>
      <c r="F15" s="10"/>
      <c r="G15" s="10"/>
      <c r="H15" s="10"/>
      <c r="I15" s="10"/>
      <c r="J15" s="10"/>
      <c r="K15" s="10"/>
      <c r="L15" s="10"/>
      <c r="M15" s="10"/>
      <c r="N15" s="10"/>
    </row>
  </sheetData>
  <sheetProtection algorithmName="SHA-512" hashValue="jnxcmFJ1aE9SKXEi7pKx+plW+AYNwYUPYCMFlObWhCfUskiTo+4r7Ud7YXrHitVzdPaO/gzRW8nd2MAOJSW+VQ==" saltValue="XAunbzYNrXJ9M/WvjceV0w==" spinCount="100000" sheet="1" objects="1" scenarios="1"/>
  <mergeCells count="1">
    <mergeCell ref="D13:Q13"/>
  </mergeCells>
  <dataValidations count="1">
    <dataValidation type="whole" operator="lessThanOrEqual" allowBlank="1" showInputMessage="1" showErrorMessage="1" prompt="Ensure this is £91,368 or less" sqref="C13" xr:uid="{832ED4A5-EB79-4B0F-8764-99406F1EF69E}">
      <formula1>91368</formula1>
    </dataValidation>
  </dataValidations>
  <hyperlinks>
    <hyperlink ref="B3" r:id="rId1" xr:uid="{00000000-0004-0000-0100-000000000000}"/>
    <hyperlink ref="B15" location="Results!C11" display="Results!C11" xr:uid="{00000000-0004-0000-0100-000001000000}"/>
  </hyperlinks>
  <pageMargins left="0.7" right="0.7" top="0.75" bottom="0.75" header="0.3" footer="0.3"/>
  <pageSetup paperSize="9" scale="61"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954A2"/>
    <pageSetUpPr fitToPage="1"/>
  </sheetPr>
  <dimension ref="B2:N25"/>
  <sheetViews>
    <sheetView showGridLines="0" showRowColHeaders="0" zoomScale="125" zoomScaleNormal="125" workbookViewId="0">
      <selection activeCell="B12" sqref="B12"/>
    </sheetView>
  </sheetViews>
  <sheetFormatPr defaultColWidth="8.85546875" defaultRowHeight="15" x14ac:dyDescent="0.25"/>
  <cols>
    <col min="1" max="1" width="8.140625" customWidth="1"/>
    <col min="2" max="2" width="49.5703125" customWidth="1"/>
    <col min="3" max="5" width="16.85546875" customWidth="1"/>
    <col min="9" max="12" width="8.85546875" customWidth="1"/>
  </cols>
  <sheetData>
    <row r="2" spans="2:3" ht="26.25" x14ac:dyDescent="0.25">
      <c r="B2" s="36" t="s">
        <v>32</v>
      </c>
    </row>
    <row r="3" spans="2:3" ht="18.75" x14ac:dyDescent="0.25">
      <c r="B3" s="2" t="s">
        <v>33</v>
      </c>
    </row>
    <row r="4" spans="2:3" ht="21" x14ac:dyDescent="0.25">
      <c r="B4" s="3" t="s">
        <v>34</v>
      </c>
    </row>
    <row r="6" spans="2:3" x14ac:dyDescent="0.25">
      <c r="B6" s="4"/>
    </row>
    <row r="7" spans="2:3" x14ac:dyDescent="0.25">
      <c r="B7" s="4"/>
    </row>
    <row r="8" spans="2:3" ht="18.75" x14ac:dyDescent="0.3">
      <c r="B8" s="5" t="str">
        <f>Overview!B8</f>
        <v>Dividend Tax Calculator for 24/25 Personal Tax Year</v>
      </c>
    </row>
    <row r="9" spans="2:3" x14ac:dyDescent="0.25">
      <c r="B9" t="str">
        <f>Overview!B9</f>
        <v>(6th April 2024 to 5th April 2025)</v>
      </c>
    </row>
    <row r="10" spans="2:3" ht="15.75" thickBot="1" x14ac:dyDescent="0.3"/>
    <row r="11" spans="2:3" ht="19.5" thickBot="1" x14ac:dyDescent="0.35">
      <c r="B11" s="14" t="s">
        <v>44</v>
      </c>
      <c r="C11" s="15">
        <f>Calculations!E28</f>
        <v>0</v>
      </c>
    </row>
    <row r="13" spans="2:3" x14ac:dyDescent="0.25">
      <c r="B13" s="18" t="s">
        <v>29</v>
      </c>
      <c r="C13" s="19"/>
    </row>
    <row r="14" spans="2:3" x14ac:dyDescent="0.25">
      <c r="B14" s="20" t="s">
        <v>30</v>
      </c>
      <c r="C14" s="21">
        <f>Calculations!C13</f>
        <v>9096</v>
      </c>
    </row>
    <row r="15" spans="2:3" x14ac:dyDescent="0.25">
      <c r="B15" s="20" t="s">
        <v>4</v>
      </c>
      <c r="C15" s="21">
        <f>Input!C13</f>
        <v>0</v>
      </c>
    </row>
    <row r="16" spans="2:3" x14ac:dyDescent="0.25">
      <c r="B16" s="20" t="s">
        <v>31</v>
      </c>
      <c r="C16" s="21">
        <f>-Results!C11</f>
        <v>0</v>
      </c>
    </row>
    <row r="17" spans="2:14" x14ac:dyDescent="0.25">
      <c r="B17" s="22"/>
      <c r="C17" s="23">
        <f>SUM(C14:C16)</f>
        <v>9096</v>
      </c>
    </row>
    <row r="18" spans="2:14" x14ac:dyDescent="0.25">
      <c r="E18" s="10"/>
      <c r="F18" s="10"/>
      <c r="G18" s="10"/>
      <c r="H18" s="10"/>
      <c r="I18" s="10"/>
      <c r="J18" s="10"/>
      <c r="K18" s="10"/>
      <c r="L18" s="10"/>
      <c r="M18" s="10"/>
      <c r="N18" s="10"/>
    </row>
    <row r="19" spans="2:14" x14ac:dyDescent="0.25">
      <c r="B19" s="16" t="s">
        <v>21</v>
      </c>
      <c r="E19" s="10"/>
      <c r="F19" s="10"/>
      <c r="G19" s="10"/>
      <c r="H19" s="10"/>
      <c r="I19" s="10"/>
      <c r="J19" s="10"/>
      <c r="K19" s="10"/>
      <c r="L19" s="10"/>
      <c r="M19" s="10"/>
      <c r="N19" s="10"/>
    </row>
    <row r="20" spans="2:14" x14ac:dyDescent="0.25">
      <c r="B20" s="17" t="s">
        <v>25</v>
      </c>
      <c r="E20" s="10"/>
      <c r="F20" s="10"/>
      <c r="G20" s="10"/>
      <c r="H20" s="10"/>
      <c r="I20" s="10"/>
      <c r="J20" s="10"/>
      <c r="K20" s="10"/>
      <c r="L20" s="10"/>
      <c r="M20" s="10"/>
      <c r="N20" s="10"/>
    </row>
    <row r="21" spans="2:14" x14ac:dyDescent="0.25">
      <c r="B21" s="17" t="s">
        <v>24</v>
      </c>
      <c r="E21" s="10"/>
      <c r="F21" s="10"/>
      <c r="G21" s="10"/>
      <c r="H21" s="10"/>
      <c r="I21" s="10"/>
      <c r="J21" s="10"/>
      <c r="K21" s="10"/>
      <c r="L21" s="10"/>
      <c r="M21" s="10"/>
      <c r="N21" s="10"/>
    </row>
    <row r="22" spans="2:14" x14ac:dyDescent="0.25">
      <c r="B22" s="17" t="s">
        <v>22</v>
      </c>
      <c r="E22" s="10"/>
      <c r="F22" s="10"/>
      <c r="G22" s="10"/>
      <c r="H22" s="10"/>
      <c r="I22" s="10"/>
      <c r="J22" s="10"/>
      <c r="K22" s="10"/>
      <c r="L22" s="10"/>
      <c r="M22" s="10"/>
      <c r="N22" s="10"/>
    </row>
    <row r="23" spans="2:14" x14ac:dyDescent="0.25">
      <c r="B23" s="17" t="s">
        <v>23</v>
      </c>
      <c r="E23" s="10"/>
      <c r="F23" s="10"/>
      <c r="G23" s="10"/>
      <c r="H23" s="10"/>
      <c r="I23" s="10"/>
      <c r="J23" s="10"/>
      <c r="K23" s="10"/>
      <c r="L23" s="10"/>
      <c r="M23" s="10"/>
      <c r="N23" s="10"/>
    </row>
    <row r="24" spans="2:14" x14ac:dyDescent="0.25">
      <c r="E24" s="10"/>
      <c r="F24" s="10"/>
      <c r="G24" s="10"/>
      <c r="H24" s="10"/>
      <c r="I24" s="10"/>
      <c r="J24" s="10"/>
      <c r="K24" s="10"/>
      <c r="L24" s="10"/>
      <c r="M24" s="10"/>
      <c r="N24" s="10"/>
    </row>
    <row r="25" spans="2:14" x14ac:dyDescent="0.25">
      <c r="E25" s="10"/>
      <c r="F25" s="10"/>
      <c r="G25" s="10"/>
      <c r="H25" s="10"/>
      <c r="I25" s="10"/>
      <c r="J25" s="10"/>
      <c r="K25" s="10"/>
      <c r="L25" s="10"/>
      <c r="M25" s="10"/>
      <c r="N25" s="10"/>
    </row>
  </sheetData>
  <sheetProtection algorithmName="SHA-512" hashValue="lCzAUMZ9Zorp74NZbtDJRXFT8GBBGwITb4G07o0i8Nc7k/IuOyYxcBiqik74NTLXKupUUy9I/2/50QkxQDkyJQ==" saltValue="11jIRQbIZvmBoYbBDiqe1g==" spinCount="100000" sheet="1" selectLockedCells="1"/>
  <hyperlinks>
    <hyperlink ref="B3" r:id="rId1" xr:uid="{00000000-0004-0000-0200-000000000000}"/>
  </hyperlinks>
  <pageMargins left="0.7" right="0.7" top="0.75" bottom="0.75" header="0.3" footer="0.3"/>
  <pageSetup paperSize="9" scale="61"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954A2"/>
    <pageSetUpPr fitToPage="1"/>
  </sheetPr>
  <dimension ref="B2:K30"/>
  <sheetViews>
    <sheetView showGridLines="0" showRowColHeaders="0" zoomScale="125" zoomScaleNormal="125" workbookViewId="0">
      <selection activeCell="C21" sqref="C21"/>
    </sheetView>
  </sheetViews>
  <sheetFormatPr defaultColWidth="8.85546875" defaultRowHeight="15" x14ac:dyDescent="0.25"/>
  <cols>
    <col min="1" max="1" width="8.140625" customWidth="1"/>
    <col min="2" max="2" width="49.5703125" customWidth="1"/>
    <col min="3" max="5" width="16.85546875" customWidth="1"/>
    <col min="7" max="10" width="8.85546875" hidden="1" customWidth="1"/>
    <col min="11" max="12" width="8.85546875" customWidth="1"/>
  </cols>
  <sheetData>
    <row r="2" spans="2:10" ht="26.25" x14ac:dyDescent="0.25">
      <c r="B2" s="36" t="s">
        <v>32</v>
      </c>
    </row>
    <row r="3" spans="2:10" ht="18.75" x14ac:dyDescent="0.25">
      <c r="B3" s="2" t="s">
        <v>33</v>
      </c>
    </row>
    <row r="4" spans="2:10" ht="21" x14ac:dyDescent="0.25">
      <c r="B4" s="3" t="s">
        <v>34</v>
      </c>
    </row>
    <row r="6" spans="2:10" x14ac:dyDescent="0.25">
      <c r="B6" s="4"/>
    </row>
    <row r="7" spans="2:10" x14ac:dyDescent="0.25">
      <c r="B7" s="4"/>
    </row>
    <row r="8" spans="2:10" ht="18.75" x14ac:dyDescent="0.3">
      <c r="B8" s="5" t="str">
        <f>Overview!B8</f>
        <v>Dividend Tax Calculator for 24/25 Personal Tax Year</v>
      </c>
    </row>
    <row r="9" spans="2:10" x14ac:dyDescent="0.25">
      <c r="B9" t="str">
        <f>Overview!B9</f>
        <v>(6th April 2024 to 5th April 2025)</v>
      </c>
    </row>
    <row r="11" spans="2:10" x14ac:dyDescent="0.25">
      <c r="B11" s="24" t="s">
        <v>14</v>
      </c>
      <c r="C11" s="25"/>
      <c r="D11" s="25"/>
      <c r="E11" s="25"/>
      <c r="F11" s="19"/>
    </row>
    <row r="12" spans="2:10" x14ac:dyDescent="0.25">
      <c r="B12" s="26"/>
      <c r="F12" s="27"/>
    </row>
    <row r="13" spans="2:10" collapsed="1" x14ac:dyDescent="0.25">
      <c r="B13" s="26" t="s">
        <v>8</v>
      </c>
      <c r="C13" s="10">
        <f>758*12</f>
        <v>9096</v>
      </c>
      <c r="D13" s="10"/>
      <c r="E13" s="10"/>
      <c r="F13" s="21"/>
      <c r="G13" s="10"/>
      <c r="H13" s="10"/>
      <c r="I13" s="10"/>
      <c r="J13" s="10"/>
    </row>
    <row r="14" spans="2:10" x14ac:dyDescent="0.25">
      <c r="B14" s="26" t="s">
        <v>10</v>
      </c>
      <c r="C14" s="10">
        <v>12570</v>
      </c>
      <c r="D14" s="10"/>
      <c r="E14" s="10"/>
      <c r="F14" s="21"/>
      <c r="G14" s="10"/>
      <c r="H14" s="10"/>
      <c r="I14" s="10"/>
      <c r="J14" s="10"/>
    </row>
    <row r="15" spans="2:10" x14ac:dyDescent="0.25">
      <c r="B15" s="26" t="s">
        <v>0</v>
      </c>
      <c r="C15" s="10">
        <v>50270</v>
      </c>
      <c r="D15" s="10"/>
      <c r="E15" s="10"/>
      <c r="F15" s="21"/>
      <c r="G15" s="10"/>
      <c r="H15" s="10"/>
      <c r="I15" s="10"/>
      <c r="J15" s="10"/>
    </row>
    <row r="16" spans="2:10" x14ac:dyDescent="0.25">
      <c r="B16" s="26" t="s">
        <v>11</v>
      </c>
      <c r="C16" s="10">
        <f>Input!C13</f>
        <v>0</v>
      </c>
      <c r="D16" s="10"/>
      <c r="E16" s="28"/>
      <c r="F16" s="21"/>
      <c r="G16" s="10"/>
      <c r="H16" s="10"/>
      <c r="I16" s="10"/>
      <c r="J16" s="10"/>
    </row>
    <row r="17" spans="2:11" x14ac:dyDescent="0.25">
      <c r="B17" s="26" t="s">
        <v>12</v>
      </c>
      <c r="C17" s="10">
        <f>C16+C13</f>
        <v>9096</v>
      </c>
      <c r="D17" s="10"/>
      <c r="E17" s="10"/>
      <c r="F17" s="21"/>
      <c r="G17" s="10"/>
      <c r="H17" s="10"/>
      <c r="I17" s="10"/>
      <c r="J17" s="10"/>
    </row>
    <row r="18" spans="2:11" x14ac:dyDescent="0.25">
      <c r="B18" s="26"/>
      <c r="D18" s="10"/>
      <c r="E18" s="10"/>
      <c r="F18" s="21"/>
      <c r="G18" s="10"/>
      <c r="H18" s="10"/>
      <c r="I18" s="10"/>
      <c r="J18" s="10"/>
    </row>
    <row r="19" spans="2:11" x14ac:dyDescent="0.25">
      <c r="B19" s="29" t="s">
        <v>15</v>
      </c>
      <c r="D19" s="10"/>
      <c r="E19" s="10"/>
      <c r="F19" s="21"/>
      <c r="G19" s="10"/>
      <c r="H19" s="10"/>
      <c r="I19" s="10"/>
      <c r="J19" s="10"/>
    </row>
    <row r="20" spans="2:11" x14ac:dyDescent="0.25">
      <c r="B20" s="26"/>
      <c r="D20" s="10"/>
      <c r="E20" s="10"/>
      <c r="F20" s="21"/>
      <c r="G20" s="10"/>
      <c r="H20" s="10"/>
      <c r="I20" s="10"/>
      <c r="J20" s="10"/>
    </row>
    <row r="21" spans="2:11" x14ac:dyDescent="0.25">
      <c r="B21" s="26" t="s">
        <v>16</v>
      </c>
      <c r="C21" s="10">
        <f>Input!C13</f>
        <v>0</v>
      </c>
      <c r="D21" s="10"/>
      <c r="E21" s="10"/>
      <c r="F21" s="21"/>
      <c r="G21" s="10"/>
      <c r="H21" s="10"/>
      <c r="I21" s="10"/>
      <c r="J21" s="10"/>
    </row>
    <row r="22" spans="2:11" x14ac:dyDescent="0.25">
      <c r="B22" s="26"/>
      <c r="C22" s="10"/>
      <c r="D22" s="10"/>
      <c r="E22" s="10"/>
      <c r="F22" s="21"/>
      <c r="G22" s="10"/>
      <c r="H22" s="10"/>
      <c r="I22" s="10"/>
      <c r="J22" s="10"/>
    </row>
    <row r="23" spans="2:11" x14ac:dyDescent="0.25">
      <c r="B23" s="30"/>
      <c r="C23" s="31" t="s">
        <v>20</v>
      </c>
      <c r="D23" s="31" t="s">
        <v>18</v>
      </c>
      <c r="E23" s="31" t="s">
        <v>19</v>
      </c>
      <c r="F23" s="21"/>
      <c r="G23" s="10"/>
      <c r="H23" s="10"/>
      <c r="I23" s="10"/>
      <c r="J23" s="10"/>
    </row>
    <row r="24" spans="2:11" x14ac:dyDescent="0.25">
      <c r="B24" s="26" t="s">
        <v>2</v>
      </c>
      <c r="C24" s="10">
        <f>IF(Input!C13&lt;I24,Input!C13,I24)</f>
        <v>0</v>
      </c>
      <c r="D24" s="32">
        <v>0</v>
      </c>
      <c r="E24" s="10">
        <f>C24*D24</f>
        <v>0</v>
      </c>
      <c r="F24" s="21"/>
      <c r="G24" s="10"/>
      <c r="H24" s="10"/>
      <c r="I24" s="10">
        <f>C14-C13</f>
        <v>3474</v>
      </c>
      <c r="J24" s="10"/>
      <c r="K24" s="10"/>
    </row>
    <row r="25" spans="2:11" x14ac:dyDescent="0.25">
      <c r="B25" s="26" t="s">
        <v>1</v>
      </c>
      <c r="C25" s="10">
        <f>IF(C17&lt;C15,0,((C17-C15)))</f>
        <v>0</v>
      </c>
      <c r="D25" s="32">
        <v>0.33750000000000002</v>
      </c>
      <c r="E25" s="10">
        <f t="shared" ref="E25:E27" si="0">C25*D25</f>
        <v>0</v>
      </c>
      <c r="F25" s="21"/>
      <c r="G25" s="10"/>
      <c r="H25" s="10"/>
      <c r="I25" s="10"/>
      <c r="J25" s="10"/>
      <c r="K25" s="10"/>
    </row>
    <row r="26" spans="2:11" x14ac:dyDescent="0.25">
      <c r="B26" s="26" t="s">
        <v>17</v>
      </c>
      <c r="C26" s="10">
        <f>IF(Input!C13&lt;I26,(Input!C13-C24),500)</f>
        <v>0</v>
      </c>
      <c r="D26" s="32">
        <v>0</v>
      </c>
      <c r="E26" s="10">
        <f t="shared" si="0"/>
        <v>0</v>
      </c>
      <c r="F26" s="21"/>
      <c r="G26" s="10"/>
      <c r="H26" s="10"/>
      <c r="I26" s="10">
        <f>I24+500</f>
        <v>3974</v>
      </c>
      <c r="J26" s="10"/>
      <c r="K26" s="10"/>
    </row>
    <row r="27" spans="2:11" x14ac:dyDescent="0.25">
      <c r="B27" s="26" t="s">
        <v>3</v>
      </c>
      <c r="C27" s="10">
        <f>IF(C21&lt;J27,C21-C24-C26,I27)</f>
        <v>0</v>
      </c>
      <c r="D27" s="32">
        <v>8.7499999999999994E-2</v>
      </c>
      <c r="E27" s="10">
        <f t="shared" si="0"/>
        <v>0</v>
      </c>
      <c r="F27" s="21"/>
      <c r="G27" s="10"/>
      <c r="H27" s="10"/>
      <c r="I27" s="10">
        <f>C15-C13-I26</f>
        <v>37200</v>
      </c>
      <c r="J27" s="10">
        <f>C15-C13</f>
        <v>41174</v>
      </c>
      <c r="K27" s="10"/>
    </row>
    <row r="28" spans="2:11" x14ac:dyDescent="0.25">
      <c r="B28" s="26"/>
      <c r="C28" s="33">
        <f>SUM(C24:C27)</f>
        <v>0</v>
      </c>
      <c r="D28" s="10"/>
      <c r="E28" s="33">
        <f>SUM(E24:E27)</f>
        <v>0</v>
      </c>
      <c r="F28" s="21"/>
      <c r="G28" s="10"/>
      <c r="H28" s="10"/>
      <c r="I28" s="10"/>
      <c r="J28" s="10"/>
      <c r="K28" s="10"/>
    </row>
    <row r="29" spans="2:11" x14ac:dyDescent="0.25">
      <c r="B29" s="22"/>
      <c r="C29" s="34"/>
      <c r="D29" s="34"/>
      <c r="E29" s="34"/>
      <c r="F29" s="35"/>
      <c r="G29" s="10"/>
      <c r="H29" s="10"/>
      <c r="I29" s="10"/>
      <c r="J29" s="10"/>
      <c r="K29" s="10"/>
    </row>
    <row r="30" spans="2:11" x14ac:dyDescent="0.25">
      <c r="C30" s="10">
        <f>C28-Input!C13</f>
        <v>0</v>
      </c>
      <c r="D30" s="10" t="s">
        <v>26</v>
      </c>
      <c r="E30" s="10"/>
      <c r="F30" s="10"/>
      <c r="G30" s="10"/>
      <c r="H30" s="10"/>
      <c r="I30" s="10"/>
      <c r="J30" s="10"/>
      <c r="K30" s="10"/>
    </row>
  </sheetData>
  <sheetProtection algorithmName="SHA-512" hashValue="sVIfrMA9+2douwfPFjFW2H2O+uLJwWM+OpMv1YHj0ObDAG1xE80Sw7qrQS3F0x7MEmbka+LeeguhWKDL735REg==" saltValue="dg7jmgRPLbR80t/+UgbEsA==" spinCount="100000" sheet="1" selectLockedCells="1"/>
  <hyperlinks>
    <hyperlink ref="B3" r:id="rId1" xr:uid="{00000000-0004-0000-0300-000000000000}"/>
  </hyperlinks>
  <pageMargins left="0.7" right="0.7" top="0.75" bottom="0.75" header="0.3" footer="0.3"/>
  <pageSetup paperSize="9" scale="63"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Overview</vt:lpstr>
      <vt:lpstr>Input</vt:lpstr>
      <vt:lpstr>Results</vt:lpstr>
      <vt:lpstr>Calculations</vt:lpstr>
      <vt:lpstr>Calculations!Print_Area</vt:lpstr>
      <vt:lpstr>Input!Print_Area</vt:lpstr>
      <vt:lpstr>Overview!Print_Area</vt:lpstr>
      <vt:lpstr>Results!Print_Area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dc:creator>
  <cp:lastModifiedBy>Lesley Ward</cp:lastModifiedBy>
  <cp:lastPrinted>2016-02-11T06:02:24Z</cp:lastPrinted>
  <dcterms:created xsi:type="dcterms:W3CDTF">2015-09-02T12:30:43Z</dcterms:created>
  <dcterms:modified xsi:type="dcterms:W3CDTF">2024-03-11T11:12:20Z</dcterms:modified>
</cp:coreProperties>
</file>